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10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Item7" sheetId="7" r:id="rId7"/>
    <sheet name="Item8" sheetId="8" state="hidden" r:id="rId8"/>
    <sheet name="Item9" sheetId="9" state="hidden" r:id="rId9"/>
    <sheet name="Item10" sheetId="10" state="hidden" r:id="rId10"/>
    <sheet name="TOTAL" sheetId="11" r:id="rId11"/>
    <sheet name="menores" sheetId="12" r:id="rId12"/>
  </sheets>
  <definedNames>
    <definedName name="_xlnm.Print_Area" localSheetId="11">menores!$A$1:$F$17</definedName>
    <definedName name="_xlnm.Print_Area" localSheetId="10">TOTAL!$A$1:$F$19</definedName>
    <definedName name="_xlnm.Print_Titles" localSheetId="11">menores!$1:$2</definedName>
    <definedName name="_xlnm.Print_Titles" localSheetId="10">TOTAL!$1:$11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6" i="12" l="1"/>
  <c r="C16" i="12"/>
  <c r="B16" i="12"/>
  <c r="D14" i="12"/>
  <c r="C14" i="12"/>
  <c r="B14" i="12"/>
  <c r="D12" i="12"/>
  <c r="C12" i="12"/>
  <c r="B12" i="12"/>
  <c r="D10" i="12"/>
  <c r="C10" i="12"/>
  <c r="B10" i="12"/>
  <c r="D8" i="12"/>
  <c r="C8" i="12"/>
  <c r="B8" i="12"/>
  <c r="D6" i="12"/>
  <c r="C6" i="12"/>
  <c r="B6" i="12"/>
  <c r="D4" i="12"/>
  <c r="C4" i="12"/>
  <c r="B4" i="12"/>
  <c r="D18" i="11"/>
  <c r="C18" i="11"/>
  <c r="B18" i="11"/>
  <c r="D17" i="11"/>
  <c r="C17" i="11"/>
  <c r="B17" i="11"/>
  <c r="D16" i="11"/>
  <c r="C16" i="11"/>
  <c r="B16" i="11"/>
  <c r="D15" i="11"/>
  <c r="C15" i="11"/>
  <c r="B15" i="11"/>
  <c r="D14" i="11"/>
  <c r="C14" i="11"/>
  <c r="B14" i="11"/>
  <c r="D13" i="11"/>
  <c r="C13" i="11"/>
  <c r="B13" i="11"/>
  <c r="D12" i="11"/>
  <c r="C12" i="11"/>
  <c r="B12" i="11"/>
  <c r="H20" i="10"/>
  <c r="G20" i="10" s="1"/>
  <c r="F20" i="10"/>
  <c r="D20" i="10"/>
  <c r="B20" i="10"/>
  <c r="I17" i="10"/>
  <c r="I16" i="10"/>
  <c r="I15" i="10"/>
  <c r="I14" i="10"/>
  <c r="I13" i="10"/>
  <c r="I12" i="10"/>
  <c r="I11" i="10"/>
  <c r="I10" i="10"/>
  <c r="I9" i="10"/>
  <c r="I8" i="10"/>
  <c r="I7" i="10"/>
  <c r="I6" i="10"/>
  <c r="F3" i="10"/>
  <c r="H20" i="9"/>
  <c r="G20" i="9"/>
  <c r="F20" i="9"/>
  <c r="D20" i="9"/>
  <c r="B20" i="9"/>
  <c r="A20" i="9"/>
  <c r="C20" i="9" s="1"/>
  <c r="I17" i="9"/>
  <c r="I16" i="9"/>
  <c r="I15" i="9"/>
  <c r="I14" i="9"/>
  <c r="I13" i="9"/>
  <c r="I12" i="9"/>
  <c r="I11" i="9"/>
  <c r="I10" i="9"/>
  <c r="I9" i="9"/>
  <c r="I8" i="9"/>
  <c r="I7" i="9"/>
  <c r="I6" i="9"/>
  <c r="F3" i="9"/>
  <c r="H20" i="8"/>
  <c r="G20" i="8" s="1"/>
  <c r="F20" i="8"/>
  <c r="D20" i="8"/>
  <c r="B20" i="8"/>
  <c r="I17" i="8"/>
  <c r="I16" i="8"/>
  <c r="I15" i="8"/>
  <c r="I14" i="8"/>
  <c r="I13" i="8"/>
  <c r="I12" i="8"/>
  <c r="I11" i="8"/>
  <c r="I10" i="8"/>
  <c r="I9" i="8"/>
  <c r="I8" i="8"/>
  <c r="I7" i="8"/>
  <c r="I6" i="8"/>
  <c r="F3" i="8"/>
  <c r="H20" i="7"/>
  <c r="G20" i="7"/>
  <c r="B15" i="12" s="1"/>
  <c r="F20" i="7"/>
  <c r="D20" i="7"/>
  <c r="B20" i="7"/>
  <c r="A20" i="7"/>
  <c r="C20" i="7" s="1"/>
  <c r="I17" i="7"/>
  <c r="I16" i="7"/>
  <c r="I15" i="7"/>
  <c r="I14" i="7"/>
  <c r="I13" i="7"/>
  <c r="I12" i="7"/>
  <c r="I11" i="7"/>
  <c r="I10" i="7"/>
  <c r="I9" i="7"/>
  <c r="I8" i="7"/>
  <c r="I7" i="7"/>
  <c r="I6" i="7"/>
  <c r="F3" i="7"/>
  <c r="E16" i="12" s="1"/>
  <c r="F16" i="12" s="1"/>
  <c r="H20" i="6"/>
  <c r="G20" i="6" s="1"/>
  <c r="B13" i="12" s="1"/>
  <c r="F20" i="6"/>
  <c r="D20" i="6"/>
  <c r="B20" i="6"/>
  <c r="I17" i="6"/>
  <c r="I16" i="6"/>
  <c r="I15" i="6"/>
  <c r="I14" i="6"/>
  <c r="I13" i="6"/>
  <c r="I12" i="6"/>
  <c r="I11" i="6"/>
  <c r="I10" i="6"/>
  <c r="I9" i="6"/>
  <c r="F3" i="6"/>
  <c r="E14" i="12" s="1"/>
  <c r="F14" i="12" s="1"/>
  <c r="H20" i="5"/>
  <c r="G20" i="5"/>
  <c r="B11" i="12" s="1"/>
  <c r="F20" i="5"/>
  <c r="D20" i="5"/>
  <c r="B20" i="5"/>
  <c r="A20" i="5"/>
  <c r="C20" i="5" s="1"/>
  <c r="I17" i="5"/>
  <c r="I16" i="5"/>
  <c r="I15" i="5"/>
  <c r="I14" i="5"/>
  <c r="I13" i="5"/>
  <c r="I12" i="5"/>
  <c r="I11" i="5"/>
  <c r="I10" i="5"/>
  <c r="I9" i="5"/>
  <c r="I8" i="5"/>
  <c r="I7" i="5"/>
  <c r="F3" i="5"/>
  <c r="E12" i="12" s="1"/>
  <c r="F12" i="12" s="1"/>
  <c r="H20" i="4"/>
  <c r="G20" i="4" s="1"/>
  <c r="B9" i="12" s="1"/>
  <c r="F20" i="4"/>
  <c r="D20" i="4"/>
  <c r="B20" i="4"/>
  <c r="I17" i="4"/>
  <c r="I16" i="4"/>
  <c r="I15" i="4"/>
  <c r="I14" i="4"/>
  <c r="I13" i="4"/>
  <c r="I12" i="4"/>
  <c r="I11" i="4"/>
  <c r="I10" i="4"/>
  <c r="I9" i="4"/>
  <c r="F3" i="4"/>
  <c r="E10" i="12" s="1"/>
  <c r="F10" i="12" s="1"/>
  <c r="H20" i="3"/>
  <c r="G20" i="3"/>
  <c r="B7" i="12" s="1"/>
  <c r="F20" i="3"/>
  <c r="D20" i="3"/>
  <c r="B20" i="3"/>
  <c r="A20" i="3"/>
  <c r="C20" i="3" s="1"/>
  <c r="I17" i="3"/>
  <c r="I16" i="3"/>
  <c r="I15" i="3"/>
  <c r="I14" i="3"/>
  <c r="I13" i="3"/>
  <c r="I12" i="3"/>
  <c r="I11" i="3"/>
  <c r="I10" i="3"/>
  <c r="I9" i="3"/>
  <c r="I8" i="3"/>
  <c r="I7" i="3"/>
  <c r="F3" i="3"/>
  <c r="E8" i="12" s="1"/>
  <c r="F8" i="12" s="1"/>
  <c r="H20" i="2"/>
  <c r="G20" i="2" s="1"/>
  <c r="B5" i="12" s="1"/>
  <c r="F20" i="2"/>
  <c r="D20" i="2"/>
  <c r="B20" i="2"/>
  <c r="I17" i="2"/>
  <c r="I16" i="2"/>
  <c r="I15" i="2"/>
  <c r="I14" i="2"/>
  <c r="I13" i="2"/>
  <c r="I12" i="2"/>
  <c r="I11" i="2"/>
  <c r="I10" i="2"/>
  <c r="I9" i="2"/>
  <c r="F3" i="2"/>
  <c r="E6" i="12" s="1"/>
  <c r="F6" i="12" s="1"/>
  <c r="H20" i="1"/>
  <c r="G20" i="1"/>
  <c r="B3" i="12" s="1"/>
  <c r="F20" i="1"/>
  <c r="D20" i="1"/>
  <c r="B20" i="1"/>
  <c r="A20" i="1"/>
  <c r="C20" i="1" s="1"/>
  <c r="I17" i="1"/>
  <c r="I16" i="1"/>
  <c r="I15" i="1"/>
  <c r="I14" i="1"/>
  <c r="I13" i="1"/>
  <c r="I12" i="1"/>
  <c r="I11" i="1"/>
  <c r="I10" i="1"/>
  <c r="I9" i="1"/>
  <c r="I8" i="1"/>
  <c r="F3" i="1"/>
  <c r="E4" i="12" s="1"/>
  <c r="F4" i="12" s="1"/>
  <c r="F17" i="12" l="1"/>
  <c r="E3" i="7"/>
  <c r="E18" i="11" s="1"/>
  <c r="F18" i="11" s="1"/>
  <c r="E20" i="7"/>
  <c r="I4" i="7"/>
  <c r="I5" i="7"/>
  <c r="I3" i="7"/>
  <c r="H22" i="7"/>
  <c r="H23" i="7" s="1"/>
  <c r="I5" i="9"/>
  <c r="I4" i="9"/>
  <c r="I3" i="9"/>
  <c r="E20" i="9" s="1"/>
  <c r="I6" i="3"/>
  <c r="I5" i="3"/>
  <c r="I4" i="3"/>
  <c r="I3" i="3"/>
  <c r="E20" i="3" s="1"/>
  <c r="I7" i="1"/>
  <c r="I4" i="1"/>
  <c r="E20" i="1" s="1"/>
  <c r="I3" i="1"/>
  <c r="I6" i="1"/>
  <c r="I5" i="1"/>
  <c r="I6" i="5"/>
  <c r="I4" i="5"/>
  <c r="I5" i="5"/>
  <c r="I3" i="5"/>
  <c r="E20" i="5" s="1"/>
  <c r="A20" i="2"/>
  <c r="C20" i="2" s="1"/>
  <c r="A20" i="4"/>
  <c r="C20" i="4" s="1"/>
  <c r="A20" i="6"/>
  <c r="C20" i="6" s="1"/>
  <c r="I7" i="6" s="1"/>
  <c r="A20" i="8"/>
  <c r="C20" i="8" s="1"/>
  <c r="A20" i="10"/>
  <c r="C20" i="10"/>
  <c r="I7" i="4" l="1"/>
  <c r="I8" i="4"/>
  <c r="I8" i="6"/>
  <c r="E3" i="3"/>
  <c r="E14" i="11" s="1"/>
  <c r="F14" i="11" s="1"/>
  <c r="H22" i="3"/>
  <c r="H23" i="3" s="1"/>
  <c r="H22" i="1"/>
  <c r="H23" i="1" s="1"/>
  <c r="E3" i="1"/>
  <c r="E12" i="11" s="1"/>
  <c r="F12" i="11" s="1"/>
  <c r="H22" i="9"/>
  <c r="H23" i="9" s="1"/>
  <c r="E3" i="9"/>
  <c r="E3" i="5"/>
  <c r="E16" i="11" s="1"/>
  <c r="F16" i="11" s="1"/>
  <c r="H22" i="5"/>
  <c r="H23" i="5" s="1"/>
  <c r="I4" i="8"/>
  <c r="E20" i="8" s="1"/>
  <c r="I3" i="8"/>
  <c r="I5" i="8"/>
  <c r="I4" i="4"/>
  <c r="I3" i="4"/>
  <c r="E20" i="4" s="1"/>
  <c r="I6" i="4"/>
  <c r="I5" i="4"/>
  <c r="I4" i="6"/>
  <c r="I3" i="6"/>
  <c r="E20" i="6" s="1"/>
  <c r="I6" i="6"/>
  <c r="I5" i="6"/>
  <c r="I4" i="2"/>
  <c r="I8" i="2"/>
  <c r="I7" i="2"/>
  <c r="I3" i="2"/>
  <c r="E20" i="2" s="1"/>
  <c r="I6" i="2"/>
  <c r="I5" i="2"/>
  <c r="I4" i="10"/>
  <c r="I3" i="10"/>
  <c r="I5" i="10"/>
  <c r="E20" i="10"/>
  <c r="H22" i="10" s="1"/>
  <c r="H23" i="10" s="1"/>
  <c r="H22" i="6" l="1"/>
  <c r="H23" i="6" s="1"/>
  <c r="E3" i="6"/>
  <c r="E17" i="11" s="1"/>
  <c r="F17" i="11" s="1"/>
  <c r="E3" i="4"/>
  <c r="E15" i="11" s="1"/>
  <c r="F15" i="11" s="1"/>
  <c r="F19" i="11" s="1"/>
  <c r="H22" i="4"/>
  <c r="H23" i="4" s="1"/>
  <c r="E3" i="2"/>
  <c r="E13" i="11" s="1"/>
  <c r="F13" i="11" s="1"/>
  <c r="H22" i="2"/>
  <c r="H23" i="2" s="1"/>
  <c r="H22" i="8"/>
  <c r="H23" i="8" s="1"/>
  <c r="E3" i="8"/>
  <c r="E3" i="10"/>
</calcChain>
</file>

<file path=xl/sharedStrings.xml><?xml version="1.0" encoding="utf-8"?>
<sst xmlns="http://schemas.openxmlformats.org/spreadsheetml/2006/main" count="346" uniqueCount="86">
  <si>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</si>
  <si>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</si>
  <si>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</si>
  <si>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</si>
  <si>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</si>
  <si>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</si>
  <si>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</si>
  <si>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</si>
  <si>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</si>
  <si>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</si>
  <si>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 xml:space="preserve">Leitor semi-fixo de QR-CODE
• Leitor de código de barras unidimensional/bidimensional;
• Conexão e alimentação via porta USB única, sem necessidade de fonte externa, com cabo incluído;
• Tamanho de formação da imagem mín. 640x 480 pixels;
• Códigos suportados, pelo menos: 1D: UPC, EAN, Code39, Codabar, Code128, Code 93, Code 11, Interleaved 2 of 5, Industrial 2 of 5, Matrix 2 of 5, MSI Plessey, GS1 DataBar. 2D: PDF417, Data Matrix, QR Code;
• Compatibilidade com Windows 10.
</t>
  </si>
  <si>
    <t>unidade</t>
  </si>
  <si>
    <t>ALL IN SHOP</t>
  </si>
  <si>
    <t>AUTOMATIZANDO</t>
  </si>
  <si>
    <t>KABUM</t>
  </si>
  <si>
    <t>SEAL STORE</t>
  </si>
  <si>
    <t>VS SOLUTIONS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</si>
  <si>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</si>
  <si>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</si>
  <si>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</si>
  <si>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</si>
  <si>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</si>
  <si>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</si>
  <si>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</si>
  <si>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</si>
  <si>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</si>
  <si>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</si>
  <si>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</si>
  <si>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</si>
  <si>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</si>
  <si>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</si>
  <si>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</si>
  <si>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</si>
  <si>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</si>
  <si>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 xml:space="preserve">Leitor de proximidade RFID mifare
• Conexão e alimentação via porta USB única, sem necessidade de fonte externa, com cabo incluído;
• Não deve necessitar instalação de drivers ou programas adicionais pelo usuário;
• Leitura automática do ID do cartão/tag
• Frequência de operação 13.56MHz;
• Compatibilidade com Windows 10.
</t>
  </si>
  <si>
    <t>CELETI</t>
  </si>
  <si>
    <t>MAGAZINE LUIZA</t>
  </si>
  <si>
    <t>MERCATO AUTOMAÇÃO</t>
  </si>
  <si>
    <t>SOUB</t>
  </si>
  <si>
    <t>UPPERSEG</t>
  </si>
  <si>
    <t>M CAVALCANTE COMERCIO DE MAQUINAS E EQUIPAMENTOS EIRELI</t>
  </si>
  <si>
    <t>ITEM 3</t>
  </si>
  <si>
    <t xml:space="preserve">Cartão de proximidade RFID em PVC tipo ISO
• Frequência de operação 13.56MHz;
• Deverá ter numeração única pré-gravada de fábrica;
• Tamanho padrão 85x54mm;
• Compatível com padrão Mifare
</t>
  </si>
  <si>
    <t>I9 AUTOMACAO COMERCIAL</t>
  </si>
  <si>
    <t>EVOLUTION CARD PERSONALIZACAO EM CARTOES DE PVC LTDA</t>
  </si>
  <si>
    <t>ITEM 4</t>
  </si>
  <si>
    <t xml:space="preserve">Webcam com sensor infravermelho
• Conexão e alimentação via porta USB única, sem necessidade de fonte externa, com cabo incluído;
• Compatibilidade com autenticação Windows Hello;
• Resolução mínima 4K para vídeo;
• Foco automático
</t>
  </si>
  <si>
    <t>ITEM 5</t>
  </si>
  <si>
    <t xml:space="preserve">Teclado com dispositivo apontador trackball
• Conexão USB, com cabo ou receptor incluídos;
• Não deve necessitar instalação de drivers ou programas adicionais pelo usuário;
• Com dispositivo apontador óptico tipo trackball integrado;
• Compatibilidade com Windows 10.
</t>
  </si>
  <si>
    <t>EXTRA</t>
  </si>
  <si>
    <t>INFOPECAS E ACESSORIOS</t>
  </si>
  <si>
    <t>WEBCONTINENTAL</t>
  </si>
  <si>
    <t>ITEM 6</t>
  </si>
  <si>
    <t xml:space="preserve">Relógio de ponto biométrico com integração a webservices
• Possibilidade de identificação através de biometria (impressão digital), cartão de proximidade RFID Mifare, código de barras e senha;
• Deverá possuir mecanismo impressor térmico com corte automático;
• Conectividade TCP/IP via porta Ethernet;
• Web server integrado;
• Deverá apresentar API´s e DLL´s para integração fornecidas pelo próprio fabricante;
• Capacidade mínima de 15.000 impressões digitais cadastradas.;
• Display LCD colorido touchscreen.
</t>
  </si>
  <si>
    <t>CANAL AUTOMACAO</t>
  </si>
  <si>
    <t>CONTROL PONTO</t>
  </si>
  <si>
    <t>LOJA DO PONTO</t>
  </si>
  <si>
    <t>J F S SUPRIMENTOS DE INFORMATICA EIRELI</t>
  </si>
  <si>
    <t>ITEM 7</t>
  </si>
  <si>
    <t xml:space="preserve">Dispositivo de reconhecimento facial para controle de acesso
• Possibilidade de identificação através de biometria facial, com identificação de pelo menos 10.000 faces, com detecção de rosto vivo e também através de cartão de proximidade RFID Mifare;
• Duas câmeras de identificação, sendo uma infravermelha, permitindo identificação em locais de baixa luminosidade;
• Alerta de não utilização de máscara pelo usuário;
• Conectividade TCP/IP via porta Ethernet;
• Web server integrado;
• Interfone SIP integrado;
• Alto falante e microfone embutidos;
• Deverá apresentar API´s para integração fornecida pelo próprio fabricante;
• Display LCD colorido touchscreen.
</t>
  </si>
  <si>
    <t>AMERICANAS</t>
  </si>
  <si>
    <t>ITEM 8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</si>
  <si>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</si>
  <si>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NÃO ALTERE AS FÓRMULAS LTDA</t>
  </si>
  <si>
    <t>NÃO MUDE A ALTURA DAS LINHAS S.A</t>
  </si>
  <si>
    <t>NÃO MUDE AS CORES LTDA</t>
  </si>
  <si>
    <t>ITEM 9</t>
  </si>
  <si>
    <t>ITEM 10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</si>
  <si>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</si>
  <si>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</si>
  <si>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</si>
  <si>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</si>
  <si>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</si>
  <si>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</si>
  <si>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</si>
  <si>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</si>
  <si>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</si>
  <si>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</si>
  <si>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</si>
  <si>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DELL BRASIL</t>
  </si>
  <si>
    <t>FAST SHOP</t>
  </si>
  <si>
    <t>SUBMARINO</t>
  </si>
  <si>
    <t>TECNOPONTO</t>
  </si>
  <si>
    <t>VGA TECNOLOGIA</t>
  </si>
  <si>
    <t>EPOCA ELETRO</t>
  </si>
  <si>
    <t>OFICINA DOS BITS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</si>
</sst>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6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2955960</xdr:colOff>
      <xdr:row>0</xdr:row>
      <xdr:rowOff>47520</xdr:rowOff>
    </xdr:from>
    <xdr:to>
      <xdr:col>2</xdr:col>
      <xdr:colOff>354600</xdr:colOff>
      <xdr:row>9</xdr:row>
      <xdr:rowOff>160920</xdr:rowOff>
    </xdr:to>
    <xdr:pic>
      <xdr:nvPicPr>
        <xdr:cNvPr id="2" name="Imagem 2"/>
        <xdr:cNvPicPr/>
      </xdr:nvPicPr>
      <xdr:blipFill>
        <a:blip xmlns:r="http://schemas.openxmlformats.org/officeDocument/2006/relationships" r:embed="rId1"/>
        <a:stretch/>
      </xdr:blipFill>
      <xdr:spPr>
        <a:xfrm>
          <a:off x="3599640" y="47520"/>
          <a:ext cx="3526920" cy="15706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4" sqref="G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10</v>
      </c>
      <c r="C3" s="47" t="s">
        <v>11</v>
      </c>
      <c r="D3" s="48">
        <v>1</v>
      </c>
      <c r="E3" s="49">
        <f>IF(C20&lt;=25%,D20,MIN(E20:F20))</f>
        <v>664.73</v>
      </c>
      <c r="F3" s="49">
        <f>MIN(H3:H17)</f>
        <v>539.9</v>
      </c>
      <c r="G3" s="6" t="s">
        <v>12</v>
      </c>
      <c r="H3" s="7">
        <v>1171.42</v>
      </c>
      <c r="I3" s="8" t="str">
        <f t="shared" ref="I3:I17" si="0">IF(H3="","",(IF($C$20&lt;25%,"N/A",IF(H3&lt;=($D$20+$A$20),H3,"Descartado"))))</f>
        <v>Descartado</v>
      </c>
    </row>
    <row r="4" spans="1:9">
      <c r="A4" s="45"/>
      <c r="B4" s="46"/>
      <c r="C4" s="47"/>
      <c r="D4" s="48"/>
      <c r="E4" s="49"/>
      <c r="F4" s="49"/>
      <c r="G4" s="6" t="s">
        <v>13</v>
      </c>
      <c r="H4" s="7">
        <v>580</v>
      </c>
      <c r="I4" s="8">
        <f t="shared" si="0"/>
        <v>580</v>
      </c>
    </row>
    <row r="5" spans="1:9">
      <c r="A5" s="45"/>
      <c r="B5" s="46"/>
      <c r="C5" s="47"/>
      <c r="D5" s="48"/>
      <c r="E5" s="49"/>
      <c r="F5" s="49"/>
      <c r="G5" s="6" t="s">
        <v>14</v>
      </c>
      <c r="H5" s="7">
        <v>539.9</v>
      </c>
      <c r="I5" s="8">
        <f t="shared" si="0"/>
        <v>539.9</v>
      </c>
    </row>
    <row r="6" spans="1:9">
      <c r="A6" s="45"/>
      <c r="B6" s="46"/>
      <c r="C6" s="47"/>
      <c r="D6" s="48"/>
      <c r="E6" s="49"/>
      <c r="F6" s="49"/>
      <c r="G6" s="6" t="s">
        <v>15</v>
      </c>
      <c r="H6" s="7">
        <v>749</v>
      </c>
      <c r="I6" s="8">
        <f t="shared" si="0"/>
        <v>749</v>
      </c>
    </row>
    <row r="7" spans="1:9">
      <c r="A7" s="45"/>
      <c r="B7" s="46"/>
      <c r="C7" s="47"/>
      <c r="D7" s="48"/>
      <c r="E7" s="49"/>
      <c r="F7" s="49"/>
      <c r="G7" s="6" t="s">
        <v>16</v>
      </c>
      <c r="H7" s="7">
        <v>790</v>
      </c>
      <c r="I7" s="8">
        <f t="shared" si="0"/>
        <v>790</v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250.47333486820506</v>
      </c>
      <c r="B20" s="19">
        <f>COUNT(H3:H17)</f>
        <v>5</v>
      </c>
      <c r="C20" s="20">
        <f>IF(B20&lt;2,"N/A",(A20/D20))</f>
        <v>0.32696307713260719</v>
      </c>
      <c r="D20" s="21">
        <f>ROUND(AVERAGE(H3:H17),2)</f>
        <v>766.06</v>
      </c>
      <c r="E20" s="22">
        <f>IFERROR(ROUND(IF(B20&lt;2,"N/A",(IF(C20&lt;=25%,"N/A",AVERAGE(I3:I17)))),2),"N/A")</f>
        <v>664.73</v>
      </c>
      <c r="F20" s="22">
        <f>ROUND(MEDIAN(H3:H17),2)</f>
        <v>749</v>
      </c>
      <c r="G20" s="23" t="str">
        <f>INDEX(G3:G17,MATCH(H20,H3:H17,0))</f>
        <v>KABUM</v>
      </c>
      <c r="H20" s="24">
        <f>MIN(H3:H17)</f>
        <v>539.9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664.73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664.73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67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62</v>
      </c>
      <c r="C3" s="47" t="s">
        <v>11</v>
      </c>
      <c r="D3" s="48">
        <v>10</v>
      </c>
      <c r="E3" s="49">
        <f>IF(C20&lt;=25%,D20,MIN(E20:F20))</f>
        <v>757.25</v>
      </c>
      <c r="F3" s="49">
        <f>MIN(H3:H17)</f>
        <v>697.5</v>
      </c>
      <c r="G3" s="6" t="s">
        <v>63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45"/>
      <c r="B4" s="46"/>
      <c r="C4" s="47"/>
      <c r="D4" s="48"/>
      <c r="E4" s="49"/>
      <c r="F4" s="49"/>
      <c r="G4" s="6" t="s">
        <v>64</v>
      </c>
      <c r="H4" s="7">
        <v>817</v>
      </c>
      <c r="I4" s="8">
        <f t="shared" si="0"/>
        <v>817</v>
      </c>
    </row>
    <row r="5" spans="1:9">
      <c r="A5" s="45"/>
      <c r="B5" s="46"/>
      <c r="C5" s="47"/>
      <c r="D5" s="48"/>
      <c r="E5" s="49"/>
      <c r="F5" s="49"/>
      <c r="G5" s="6" t="s">
        <v>65</v>
      </c>
      <c r="H5" s="7">
        <v>1125</v>
      </c>
      <c r="I5" s="8" t="str">
        <f t="shared" si="0"/>
        <v>Descartado</v>
      </c>
    </row>
    <row r="6" spans="1:9">
      <c r="A6" s="45"/>
      <c r="B6" s="46"/>
      <c r="C6" s="47"/>
      <c r="D6" s="48"/>
      <c r="E6" s="49"/>
      <c r="F6" s="49"/>
      <c r="G6" s="6"/>
      <c r="H6" s="7"/>
      <c r="I6" s="8" t="str">
        <f t="shared" si="0"/>
        <v/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757.25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AMJ19"/>
  <sheetViews>
    <sheetView tabSelected="1" view="pageBreakPreview" topLeftCell="A16" zoomScaleNormal="100" workbookViewId="0">
      <selection activeCell="B11" sqref="B11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3" width="9.140625" style="35"/>
    <col min="14" max="1024" width="9.140625" style="34"/>
  </cols>
  <sheetData>
    <row r="10" spans="1:6" ht="15.75" customHeight="1">
      <c r="A10" s="54" t="s">
        <v>68</v>
      </c>
      <c r="B10" s="54"/>
      <c r="C10" s="54"/>
      <c r="D10" s="54"/>
      <c r="E10" s="54"/>
      <c r="F10" s="54"/>
    </row>
    <row r="11" spans="1:6" ht="25.5">
      <c r="A11" s="36" t="s">
        <v>69</v>
      </c>
      <c r="B11" s="36" t="s">
        <v>70</v>
      </c>
      <c r="C11" s="36" t="s">
        <v>71</v>
      </c>
      <c r="D11" s="36" t="s">
        <v>72</v>
      </c>
      <c r="E11" s="36" t="s">
        <v>73</v>
      </c>
      <c r="F11" s="36" t="s">
        <v>74</v>
      </c>
    </row>
    <row r="12" spans="1:6" ht="114.75">
      <c r="A12" s="37">
        <v>1</v>
      </c>
      <c r="B12" s="38" t="str">
        <f>Item1!B3</f>
        <v xml:space="preserve">Leitor semi-fixo de QR-CODE
• Leitor de código de barras unidimensional/bidimensional;
• Conexão e alimentação via porta USB única, sem necessidade de fonte externa, com cabo incluído;
• Tamanho de formação da imagem mín. 640x 480 pixels;
• Códigos suportados, pelo menos: 1D: UPC, EAN, Code39, Codabar, Code128, Code 93, Code 11, Interleaved 2 of 5, Industrial 2 of 5, Matrix 2 of 5, MSI Plessey, GS1 DataBar. 2D: PDF417, Data Matrix, QR Code;
• Compatibilidade com Windows 10.
</v>
      </c>
      <c r="C12" s="37" t="str">
        <f>Item1!C3</f>
        <v>unidade</v>
      </c>
      <c r="D12" s="37">
        <f>Item1!D3</f>
        <v>1</v>
      </c>
      <c r="E12" s="39">
        <f>Item1!E3</f>
        <v>664.73</v>
      </c>
      <c r="F12" s="39">
        <f t="shared" ref="F12:F18" si="0">(ROUND(E12,2)*D12)</f>
        <v>664.73</v>
      </c>
    </row>
    <row r="13" spans="1:6" ht="89.25">
      <c r="A13" s="37">
        <v>2</v>
      </c>
      <c r="B13" s="38" t="str">
        <f>Item2!B3</f>
        <v xml:space="preserve">Leitor de proximidade RFID mifare
• Conexão e alimentação via porta USB única, sem necessidade de fonte externa, com cabo incluído;
• Não deve necessitar instalação de drivers ou programas adicionais pelo usuário;
• Leitura automática do ID do cartão/tag
• Frequência de operação 13.56MHz;
• Compatibilidade com Windows 10.
</v>
      </c>
      <c r="C13" s="37" t="str">
        <f>Item2!C3</f>
        <v>unidade</v>
      </c>
      <c r="D13" s="37">
        <f>Item2!D3</f>
        <v>15</v>
      </c>
      <c r="E13" s="39">
        <f>Item2!E3</f>
        <v>191.45</v>
      </c>
      <c r="F13" s="39">
        <f t="shared" si="0"/>
        <v>2871.75</v>
      </c>
    </row>
    <row r="14" spans="1:6" ht="76.5">
      <c r="A14" s="37">
        <v>3</v>
      </c>
      <c r="B14" s="38" t="str">
        <f>Item3!B3</f>
        <v xml:space="preserve">Cartão de proximidade RFID em PVC tipo ISO
• Frequência de operação 13.56MHz;
• Deverá ter numeração única pré-gravada de fábrica;
• Tamanho padrão 85x54mm;
• Compatível com padrão Mifare
</v>
      </c>
      <c r="C14" s="37" t="str">
        <f>Item3!C3</f>
        <v>unidade</v>
      </c>
      <c r="D14" s="37">
        <f>Item3!D3</f>
        <v>60</v>
      </c>
      <c r="E14" s="39">
        <f>Item3!E3</f>
        <v>3.1</v>
      </c>
      <c r="F14" s="39">
        <f t="shared" si="0"/>
        <v>186</v>
      </c>
    </row>
    <row r="15" spans="1:6" ht="76.5">
      <c r="A15" s="37">
        <v>4</v>
      </c>
      <c r="B15" s="38" t="str">
        <f>Item4!B3</f>
        <v xml:space="preserve">Webcam com sensor infravermelho
• Conexão e alimentação via porta USB única, sem necessidade de fonte externa, com cabo incluído;
• Compatibilidade com autenticação Windows Hello;
• Resolução mínima 4K para vídeo;
• Foco automático
</v>
      </c>
      <c r="C15" s="37" t="str">
        <f>Item4!C3</f>
        <v>unidade</v>
      </c>
      <c r="D15" s="37">
        <f>Item4!D3</f>
        <v>2</v>
      </c>
      <c r="E15" s="39">
        <f>Item4!E3</f>
        <v>1386.85</v>
      </c>
      <c r="F15" s="39">
        <f t="shared" si="0"/>
        <v>2773.7</v>
      </c>
    </row>
    <row r="16" spans="1:6" ht="76.5">
      <c r="A16" s="37">
        <v>5</v>
      </c>
      <c r="B16" s="38" t="str">
        <f>Item5!B3</f>
        <v xml:space="preserve">Teclado com dispositivo apontador trackball
• Conexão USB, com cabo ou receptor incluídos;
• Não deve necessitar instalação de drivers ou programas adicionais pelo usuário;
• Com dispositivo apontador óptico tipo trackball integrado;
• Compatibilidade com Windows 10.
</v>
      </c>
      <c r="C16" s="37" t="str">
        <f>Item5!C3</f>
        <v>unidade</v>
      </c>
      <c r="D16" s="37">
        <f>Item5!D3</f>
        <v>4</v>
      </c>
      <c r="E16" s="39">
        <f>Item5!E3</f>
        <v>450.96</v>
      </c>
      <c r="F16" s="39">
        <f t="shared" si="0"/>
        <v>1803.84</v>
      </c>
    </row>
    <row r="17" spans="1:6" ht="127.5">
      <c r="A17" s="37">
        <v>6</v>
      </c>
      <c r="B17" s="38" t="str">
        <f>Item6!B3</f>
        <v xml:space="preserve">Relógio de ponto biométrico com integração a webservices
• Possibilidade de identificação através de biometria (impressão digital), cartão de proximidade RFID Mifare, código de barras e senha;
• Deverá possuir mecanismo impressor térmico com corte automático;
• Conectividade TCP/IP via porta Ethernet;
• Web server integrado;
• Deverá apresentar API´s e DLL´s para integração fornecidas pelo próprio fabricante;
• Capacidade mínima de 15.000 impressões digitais cadastradas.;
• Display LCD colorido touchscreen.
</v>
      </c>
      <c r="C17" s="37" t="str">
        <f>Item6!C3</f>
        <v>unidade</v>
      </c>
      <c r="D17" s="37">
        <f>Item6!D3</f>
        <v>1</v>
      </c>
      <c r="E17" s="39">
        <f>Item6!E3</f>
        <v>1529.94</v>
      </c>
      <c r="F17" s="39">
        <f t="shared" si="0"/>
        <v>1529.94</v>
      </c>
    </row>
    <row r="18" spans="1:6" ht="165.75">
      <c r="A18" s="37">
        <v>7</v>
      </c>
      <c r="B18" s="38" t="str">
        <f>Item7!B3</f>
        <v xml:space="preserve">Dispositivo de reconhecimento facial para controle de acesso
• Possibilidade de identificação através de biometria facial, com identificação de pelo menos 10.000 faces, com detecção de rosto vivo e também através de cartão de proximidade RFID Mifare;
• Duas câmeras de identificação, sendo uma infravermelha, permitindo identificação em locais de baixa luminosidade;
• Alerta de não utilização de máscara pelo usuário;
• Conectividade TCP/IP via porta Ethernet;
• Web server integrado;
• Interfone SIP integrado;
• Alto falante e microfone embutidos;
• Deverá apresentar API´s para integração fornecida pelo próprio fabricante;
• Display LCD colorido touchscreen.
</v>
      </c>
      <c r="C18" s="37" t="str">
        <f>Item7!C3</f>
        <v>unidade</v>
      </c>
      <c r="D18" s="37">
        <f>Item7!D3</f>
        <v>1</v>
      </c>
      <c r="E18" s="39">
        <f>Item7!E3</f>
        <v>6330.13</v>
      </c>
      <c r="F18" s="39">
        <f t="shared" si="0"/>
        <v>6330.13</v>
      </c>
    </row>
    <row r="19" spans="1:6" ht="15.75" customHeight="1">
      <c r="A19" s="40"/>
      <c r="B19" s="40"/>
      <c r="C19" s="54" t="s">
        <v>75</v>
      </c>
      <c r="D19" s="54"/>
      <c r="E19" s="54"/>
      <c r="F19" s="41">
        <f>SUM(F12:F18)</f>
        <v>16160.09</v>
      </c>
    </row>
  </sheetData>
  <mergeCells count="2">
    <mergeCell ref="A10:F10"/>
    <mergeCell ref="C19:E19"/>
  </mergeCells>
  <printOptions horizontalCentered="1"/>
  <pageMargins left="0.51181102362204722" right="0.51181102362204722" top="0.78740157480314965" bottom="0.94488188976377963" header="0.51181102362204722" footer="0.78740157480314965"/>
  <pageSetup paperSize="9" scale="77" firstPageNumber="0" fitToHeight="2" orientation="landscape" horizontalDpi="300" verticalDpi="300" r:id="rId1"/>
  <headerFooter>
    <oddFooter>&amp;L&amp;"Times New Roman,Negrito"&amp;12Estimativa em &amp;D</oddFooter>
  </headerFooter>
  <rowBreaks count="1" manualBreakCount="1">
    <brk id="15" max="5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7"/>
  <sheetViews>
    <sheetView view="pageBreakPreview" zoomScaleNormal="100" workbookViewId="0">
      <selection activeCell="A17" sqref="A17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6" s="35" customFormat="1" ht="15.75" customHeight="1">
      <c r="A1" s="54" t="s">
        <v>76</v>
      </c>
      <c r="B1" s="54"/>
      <c r="C1" s="54"/>
      <c r="D1" s="54"/>
      <c r="E1" s="54"/>
      <c r="F1" s="54"/>
    </row>
    <row r="2" spans="1:6" s="35" customFormat="1" ht="25.5">
      <c r="A2" s="36" t="s">
        <v>69</v>
      </c>
      <c r="B2" s="36" t="s">
        <v>70</v>
      </c>
      <c r="C2" s="36" t="s">
        <v>71</v>
      </c>
      <c r="D2" s="36" t="s">
        <v>72</v>
      </c>
      <c r="E2" s="36" t="s">
        <v>73</v>
      </c>
      <c r="F2" s="36" t="s">
        <v>74</v>
      </c>
    </row>
    <row r="3" spans="1:6" s="35" customFormat="1" ht="17.25">
      <c r="A3" s="43" t="s">
        <v>77</v>
      </c>
      <c r="B3" s="55" t="str">
        <f>Item1!G20</f>
        <v>KABUM</v>
      </c>
      <c r="C3" s="55"/>
      <c r="D3" s="55"/>
      <c r="E3" s="55"/>
      <c r="F3" s="55"/>
    </row>
    <row r="4" spans="1:6" s="35" customFormat="1" ht="114.75">
      <c r="A4" s="37">
        <v>1</v>
      </c>
      <c r="B4" s="38" t="str">
        <f>Item1!B3</f>
        <v xml:space="preserve">Leitor semi-fixo de QR-CODE
• Leitor de código de barras unidimensional/bidimensional;
• Conexão e alimentação via porta USB única, sem necessidade de fonte externa, com cabo incluído;
• Tamanho de formação da imagem mín. 640x 480 pixels;
• Códigos suportados, pelo menos: 1D: UPC, EAN, Code39, Codabar, Code128, Code 93, Code 11, Interleaved 2 of 5, Industrial 2 of 5, Matrix 2 of 5, MSI Plessey, GS1 DataBar. 2D: PDF417, Data Matrix, QR Code;
• Compatibilidade com Windows 10.
</v>
      </c>
      <c r="C4" s="37" t="str">
        <f>Item1!C3</f>
        <v>unidade</v>
      </c>
      <c r="D4" s="37">
        <f>Item1!D3</f>
        <v>1</v>
      </c>
      <c r="E4" s="39">
        <f>Item1!F3</f>
        <v>539.9</v>
      </c>
      <c r="F4" s="39">
        <f>(ROUND(E4,2)*D4)</f>
        <v>539.9</v>
      </c>
    </row>
    <row r="5" spans="1:6" s="35" customFormat="1" ht="17.25">
      <c r="A5" s="43" t="s">
        <v>77</v>
      </c>
      <c r="B5" s="55" t="str">
        <f>Item2!G20</f>
        <v>SOUB</v>
      </c>
      <c r="C5" s="55"/>
      <c r="D5" s="55"/>
      <c r="E5" s="55"/>
      <c r="F5" s="55"/>
    </row>
    <row r="6" spans="1:6" ht="89.25">
      <c r="A6" s="37">
        <v>2</v>
      </c>
      <c r="B6" s="38" t="str">
        <f>Item2!B3</f>
        <v xml:space="preserve">Leitor de proximidade RFID mifare
• Conexão e alimentação via porta USB única, sem necessidade de fonte externa, com cabo incluído;
• Não deve necessitar instalação de drivers ou programas adicionais pelo usuário;
• Leitura automática do ID do cartão/tag
• Frequência de operação 13.56MHz;
• Compatibilidade com Windows 10.
</v>
      </c>
      <c r="C6" s="37" t="str">
        <f>Item2!C3</f>
        <v>unidade</v>
      </c>
      <c r="D6" s="37">
        <f>Item2!D3</f>
        <v>15</v>
      </c>
      <c r="E6" s="39">
        <f>Item2!F3</f>
        <v>54.39</v>
      </c>
      <c r="F6" s="39">
        <f>(ROUND(E6,2)*D6)</f>
        <v>815.85</v>
      </c>
    </row>
    <row r="7" spans="1:6" ht="17.25">
      <c r="A7" s="43" t="s">
        <v>77</v>
      </c>
      <c r="B7" s="55" t="str">
        <f>Item3!G20</f>
        <v>EVOLUTION CARD PERSONALIZACAO EM CARTOES DE PVC LTDA</v>
      </c>
      <c r="C7" s="55"/>
      <c r="D7" s="55"/>
      <c r="E7" s="55"/>
      <c r="F7" s="55"/>
    </row>
    <row r="8" spans="1:6" ht="76.5">
      <c r="A8" s="37">
        <v>3</v>
      </c>
      <c r="B8" s="38" t="str">
        <f>Item3!B3</f>
        <v xml:space="preserve">Cartão de proximidade RFID em PVC tipo ISO
• Frequência de operação 13.56MHz;
• Deverá ter numeração única pré-gravada de fábrica;
• Tamanho padrão 85x54mm;
• Compatível com padrão Mifare
</v>
      </c>
      <c r="C8" s="37" t="str">
        <f>Item3!C3</f>
        <v>unidade</v>
      </c>
      <c r="D8" s="37">
        <f>Item3!D3</f>
        <v>60</v>
      </c>
      <c r="E8" s="39">
        <f>Item3!F3</f>
        <v>1.63</v>
      </c>
      <c r="F8" s="39">
        <f>(ROUND(E8,2)*D8)</f>
        <v>97.8</v>
      </c>
    </row>
    <row r="9" spans="1:6" ht="12.75" customHeight="1">
      <c r="A9" s="43" t="s">
        <v>77</v>
      </c>
      <c r="B9" s="55" t="str">
        <f>Item4!G20</f>
        <v>KABUM</v>
      </c>
      <c r="C9" s="55"/>
      <c r="D9" s="55"/>
      <c r="E9" s="55"/>
      <c r="F9" s="55"/>
    </row>
    <row r="10" spans="1:6" ht="76.5">
      <c r="A10" s="37">
        <v>4</v>
      </c>
      <c r="B10" s="38" t="str">
        <f>Item4!B3</f>
        <v xml:space="preserve">Webcam com sensor infravermelho
• Conexão e alimentação via porta USB única, sem necessidade de fonte externa, com cabo incluído;
• Compatibilidade com autenticação Windows Hello;
• Resolução mínima 4K para vídeo;
• Foco automático
</v>
      </c>
      <c r="C10" s="37" t="str">
        <f>Item4!C3</f>
        <v>unidade</v>
      </c>
      <c r="D10" s="37">
        <f>Item4!D3</f>
        <v>2</v>
      </c>
      <c r="E10" s="39">
        <f>Item4!F3</f>
        <v>1049.99</v>
      </c>
      <c r="F10" s="39">
        <f>(ROUND(E10,2)*D10)</f>
        <v>2099.98</v>
      </c>
    </row>
    <row r="11" spans="1:6" ht="17.25">
      <c r="A11" s="43" t="s">
        <v>77</v>
      </c>
      <c r="B11" s="55" t="str">
        <f>Item5!G20</f>
        <v>INFOPECAS E ACESSORIOS</v>
      </c>
      <c r="C11" s="55"/>
      <c r="D11" s="55"/>
      <c r="E11" s="55"/>
      <c r="F11" s="55"/>
    </row>
    <row r="12" spans="1:6" ht="76.5">
      <c r="A12" s="37">
        <v>5</v>
      </c>
      <c r="B12" s="38" t="str">
        <f>Item5!B3</f>
        <v xml:space="preserve">Teclado com dispositivo apontador trackball
• Conexão USB, com cabo ou receptor incluídos;
• Não deve necessitar instalação de drivers ou programas adicionais pelo usuário;
• Com dispositivo apontador óptico tipo trackball integrado;
• Compatibilidade com Windows 10.
</v>
      </c>
      <c r="C12" s="37" t="str">
        <f>Item5!C3</f>
        <v>unidade</v>
      </c>
      <c r="D12" s="37">
        <f>Item5!D3</f>
        <v>4</v>
      </c>
      <c r="E12" s="39">
        <f>Item5!F3</f>
        <v>138.18</v>
      </c>
      <c r="F12" s="39">
        <f>(ROUND(E12,2)*D12)</f>
        <v>552.72</v>
      </c>
    </row>
    <row r="13" spans="1:6" ht="17.25">
      <c r="A13" s="43" t="s">
        <v>77</v>
      </c>
      <c r="B13" s="55" t="str">
        <f>Item6!G20</f>
        <v>TECNOPONTO</v>
      </c>
      <c r="C13" s="55"/>
      <c r="D13" s="55"/>
      <c r="E13" s="55"/>
      <c r="F13" s="55"/>
    </row>
    <row r="14" spans="1:6" ht="127.5">
      <c r="A14" s="37">
        <v>6</v>
      </c>
      <c r="B14" s="38" t="str">
        <f>Item6!B3</f>
        <v xml:space="preserve">Relógio de ponto biométrico com integração a webservices
• Possibilidade de identificação através de biometria (impressão digital), cartão de proximidade RFID Mifare, código de barras e senha;
• Deverá possuir mecanismo impressor térmico com corte automático;
• Conectividade TCP/IP via porta Ethernet;
• Web server integrado;
• Deverá apresentar API´s e DLL´s para integração fornecidas pelo próprio fabricante;
• Capacidade mínima de 15.000 impressões digitais cadastradas.;
• Display LCD colorido touchscreen.
</v>
      </c>
      <c r="C14" s="37" t="str">
        <f>Item6!C3</f>
        <v>unidade</v>
      </c>
      <c r="D14" s="37">
        <f>Item6!D3</f>
        <v>1</v>
      </c>
      <c r="E14" s="39">
        <f>Item6!F3</f>
        <v>1139</v>
      </c>
      <c r="F14" s="39">
        <f>(ROUND(E14,2)*D14)</f>
        <v>1139</v>
      </c>
    </row>
    <row r="15" spans="1:6" ht="17.25">
      <c r="A15" s="43" t="s">
        <v>77</v>
      </c>
      <c r="B15" s="55" t="str">
        <f>Item7!G20</f>
        <v>UPPERSEG</v>
      </c>
      <c r="C15" s="55"/>
      <c r="D15" s="55"/>
      <c r="E15" s="55"/>
      <c r="F15" s="55"/>
    </row>
    <row r="16" spans="1:6" ht="165.75">
      <c r="A16" s="37">
        <v>7</v>
      </c>
      <c r="B16" s="38" t="str">
        <f>Item7!B3</f>
        <v xml:space="preserve">Dispositivo de reconhecimento facial para controle de acesso
• Possibilidade de identificação através de biometria facial, com identificação de pelo menos 10.000 faces, com detecção de rosto vivo e também através de cartão de proximidade RFID Mifare;
• Duas câmeras de identificação, sendo uma infravermelha, permitindo identificação em locais de baixa luminosidade;
• Alerta de não utilização de máscara pelo usuário;
• Conectividade TCP/IP via porta Ethernet;
• Web server integrado;
• Interfone SIP integrado;
• Alto falante e microfone embutidos;
• Deverá apresentar API´s para integração fornecida pelo próprio fabricante;
• Display LCD colorido touchscreen.
</v>
      </c>
      <c r="C16" s="37" t="str">
        <f>Item7!C3</f>
        <v>unidade</v>
      </c>
      <c r="D16" s="37">
        <f>Item7!D3</f>
        <v>1</v>
      </c>
      <c r="E16" s="39">
        <f>Item7!F3</f>
        <v>4987.41</v>
      </c>
      <c r="F16" s="39">
        <f>(ROUND(E16,2)*D16)</f>
        <v>4987.41</v>
      </c>
    </row>
    <row r="17" spans="1:6" ht="37.5" customHeight="1">
      <c r="A17" s="40"/>
      <c r="B17" s="40"/>
      <c r="C17" s="54" t="s">
        <v>78</v>
      </c>
      <c r="D17" s="54"/>
      <c r="E17" s="54"/>
      <c r="F17" s="41">
        <f>SUM(F4:F16)</f>
        <v>10232.66</v>
      </c>
    </row>
  </sheetData>
  <mergeCells count="9">
    <mergeCell ref="B11:F11"/>
    <mergeCell ref="B13:F13"/>
    <mergeCell ref="B15:F15"/>
    <mergeCell ref="C17:E17"/>
    <mergeCell ref="A1:F1"/>
    <mergeCell ref="B3:F3"/>
    <mergeCell ref="B5:F5"/>
    <mergeCell ref="B7:F7"/>
    <mergeCell ref="B9:F9"/>
  </mergeCells>
  <printOptions horizontalCentered="1"/>
  <pageMargins left="0.51180555555555496" right="0.51180555555555496" top="0.78749999999999998" bottom="0.78749999999999998" header="0.51180555555555496" footer="0.51180555555555496"/>
  <pageSetup paperSize="9" scale="91" firstPageNumber="0" fitToHeight="0" orientation="landscape" horizontalDpi="300" verticalDpi="300" r:id="rId1"/>
  <rowBreaks count="1" manualBreakCount="1">
    <brk id="1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9" sqref="G9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34</v>
      </c>
      <c r="C3" s="47" t="s">
        <v>11</v>
      </c>
      <c r="D3" s="48">
        <v>15</v>
      </c>
      <c r="E3" s="49">
        <f>IF(C20&lt;=25%,D20,MIN(E20:F20))</f>
        <v>191.45</v>
      </c>
      <c r="F3" s="49">
        <f>MIN(H3:H17)</f>
        <v>54.39</v>
      </c>
      <c r="G3" s="6" t="s">
        <v>35</v>
      </c>
      <c r="H3" s="7">
        <v>284.89999999999998</v>
      </c>
      <c r="I3" s="8">
        <f t="shared" ref="I3:I17" si="0">IF(H3="","",(IF($C$20&lt;25%,"N/A",IF(H3&lt;=($D$20+$A$20),H3,"Descartado"))))</f>
        <v>284.89999999999998</v>
      </c>
    </row>
    <row r="4" spans="1:9">
      <c r="A4" s="45"/>
      <c r="B4" s="46"/>
      <c r="C4" s="47"/>
      <c r="D4" s="48"/>
      <c r="E4" s="49"/>
      <c r="F4" s="49"/>
      <c r="G4" s="6" t="s">
        <v>36</v>
      </c>
      <c r="H4" s="7">
        <v>182.28</v>
      </c>
      <c r="I4" s="8">
        <f t="shared" si="0"/>
        <v>182.28</v>
      </c>
    </row>
    <row r="5" spans="1:9">
      <c r="A5" s="45"/>
      <c r="B5" s="46"/>
      <c r="C5" s="47"/>
      <c r="D5" s="48"/>
      <c r="E5" s="49"/>
      <c r="F5" s="49"/>
      <c r="G5" s="6" t="s">
        <v>37</v>
      </c>
      <c r="H5" s="7">
        <v>232.2</v>
      </c>
      <c r="I5" s="8">
        <f t="shared" si="0"/>
        <v>232.2</v>
      </c>
    </row>
    <row r="6" spans="1:9">
      <c r="A6" s="45"/>
      <c r="B6" s="46"/>
      <c r="C6" s="47"/>
      <c r="D6" s="48"/>
      <c r="E6" s="49"/>
      <c r="F6" s="49"/>
      <c r="G6" s="6" t="s">
        <v>38</v>
      </c>
      <c r="H6" s="7">
        <v>54.39</v>
      </c>
      <c r="I6" s="8">
        <f t="shared" si="0"/>
        <v>54.39</v>
      </c>
    </row>
    <row r="7" spans="1:9">
      <c r="A7" s="45"/>
      <c r="B7" s="46"/>
      <c r="C7" s="47"/>
      <c r="D7" s="48"/>
      <c r="E7" s="49"/>
      <c r="F7" s="49"/>
      <c r="G7" s="6" t="s">
        <v>39</v>
      </c>
      <c r="H7" s="7">
        <v>203.49</v>
      </c>
      <c r="I7" s="8">
        <f t="shared" si="0"/>
        <v>203.49</v>
      </c>
    </row>
    <row r="8" spans="1:9">
      <c r="A8" s="45"/>
      <c r="B8" s="46"/>
      <c r="C8" s="47"/>
      <c r="D8" s="48"/>
      <c r="E8" s="49"/>
      <c r="F8" s="49"/>
      <c r="G8" s="6" t="s">
        <v>40</v>
      </c>
      <c r="H8" s="7">
        <v>400</v>
      </c>
      <c r="I8" s="8" t="str">
        <f t="shared" si="0"/>
        <v>Descartado</v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114.58753509871836</v>
      </c>
      <c r="B20" s="19">
        <f>COUNT(H3:H17)</f>
        <v>6</v>
      </c>
      <c r="C20" s="20">
        <f>IF(B20&lt;2,"N/A",(A20/D20))</f>
        <v>0.50655380000317562</v>
      </c>
      <c r="D20" s="21">
        <f>ROUND(AVERAGE(H3:H17),2)</f>
        <v>226.21</v>
      </c>
      <c r="E20" s="22">
        <f>IFERROR(ROUND(IF(B20&lt;2,"N/A",(IF(C20&lt;=25%,"N/A",AVERAGE(I3:I17)))),2),"N/A")</f>
        <v>191.45</v>
      </c>
      <c r="F20" s="22">
        <f>ROUND(MEDIAN(H3:H17),2)</f>
        <v>217.85</v>
      </c>
      <c r="G20" s="23" t="str">
        <f>INDEX(G3:G17,MATCH(H20,H3:H17,0))</f>
        <v>SOUB</v>
      </c>
      <c r="H20" s="24">
        <f>MIN(H3:H17)</f>
        <v>54.39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191.45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2871.75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7" sqref="G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41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42</v>
      </c>
      <c r="C3" s="47" t="s">
        <v>11</v>
      </c>
      <c r="D3" s="48">
        <v>60</v>
      </c>
      <c r="E3" s="49">
        <f>IF(C20&lt;=25%,D20,MIN(E20:F20))</f>
        <v>3.1</v>
      </c>
      <c r="F3" s="49">
        <f>MIN(H3:H17)</f>
        <v>1.63</v>
      </c>
      <c r="G3" s="6" t="s">
        <v>35</v>
      </c>
      <c r="H3" s="7">
        <v>3.9</v>
      </c>
      <c r="I3" s="8">
        <f t="shared" ref="I3:I17" si="0">IF(H3="","",(IF($C$20&lt;25%,"N/A",IF(H3&lt;=($D$20+$A$20),H3,"Descartado"))))</f>
        <v>3.9</v>
      </c>
    </row>
    <row r="4" spans="1:9">
      <c r="A4" s="45"/>
      <c r="B4" s="46"/>
      <c r="C4" s="47"/>
      <c r="D4" s="48"/>
      <c r="E4" s="49"/>
      <c r="F4" s="49"/>
      <c r="G4" s="6" t="s">
        <v>43</v>
      </c>
      <c r="H4" s="7">
        <v>3.76</v>
      </c>
      <c r="I4" s="8">
        <f t="shared" si="0"/>
        <v>3.76</v>
      </c>
    </row>
    <row r="5" spans="1:9">
      <c r="A5" s="45"/>
      <c r="B5" s="46"/>
      <c r="C5" s="47"/>
      <c r="D5" s="48"/>
      <c r="E5" s="49"/>
      <c r="F5" s="49"/>
      <c r="G5" s="6" t="s">
        <v>36</v>
      </c>
      <c r="H5" s="7">
        <v>3.12</v>
      </c>
      <c r="I5" s="8">
        <f t="shared" si="0"/>
        <v>3.12</v>
      </c>
    </row>
    <row r="6" spans="1:9">
      <c r="A6" s="45"/>
      <c r="B6" s="46"/>
      <c r="C6" s="47"/>
      <c r="D6" s="48"/>
      <c r="E6" s="49"/>
      <c r="F6" s="49"/>
      <c r="G6" s="6" t="s">
        <v>44</v>
      </c>
      <c r="H6" s="7">
        <v>1.63</v>
      </c>
      <c r="I6" s="8">
        <f t="shared" si="0"/>
        <v>1.63</v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1.0387291915284429</v>
      </c>
      <c r="B20" s="19">
        <f>COUNT(H3:H17)</f>
        <v>4</v>
      </c>
      <c r="C20" s="20">
        <f>IF(B20&lt;2,"N/A",(A20/D20))</f>
        <v>0.33507393275111058</v>
      </c>
      <c r="D20" s="21">
        <f>ROUND(AVERAGE(H3:H17),2)</f>
        <v>3.1</v>
      </c>
      <c r="E20" s="22">
        <f>IFERROR(ROUND(IF(B20&lt;2,"N/A",(IF(C20&lt;=25%,"N/A",AVERAGE(I3:I17)))),2),"N/A")</f>
        <v>3.1</v>
      </c>
      <c r="F20" s="22">
        <f>ROUND(MEDIAN(H3:H17),2)</f>
        <v>3.44</v>
      </c>
      <c r="G20" s="23" t="str">
        <f>INDEX(G3:G17,MATCH(H20,H3:H17,0))</f>
        <v>EVOLUTION CARD PERSONALIZACAO EM CARTOES DE PVC LTDA</v>
      </c>
      <c r="H20" s="24">
        <f>MIN(H3:H17)</f>
        <v>1.63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3.1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186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9" sqref="H9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46</v>
      </c>
      <c r="C3" s="47" t="s">
        <v>11</v>
      </c>
      <c r="D3" s="48">
        <v>2</v>
      </c>
      <c r="E3" s="49">
        <f>IF(C20&lt;=25%,D20,MIN(E20:F20))</f>
        <v>1386.85</v>
      </c>
      <c r="F3" s="49">
        <f>MIN(H3:H17)</f>
        <v>1049.99</v>
      </c>
      <c r="G3" s="6" t="s">
        <v>79</v>
      </c>
      <c r="H3" s="7">
        <v>1574</v>
      </c>
      <c r="I3" s="8" t="str">
        <f t="shared" ref="I3:I17" si="0">IF(H3="","",(IF($C$20&lt;25%,"N/A",IF(H3&lt;=($D$20+$A$20),H3,"Descartado"))))</f>
        <v>N/A</v>
      </c>
    </row>
    <row r="4" spans="1:9">
      <c r="A4" s="45"/>
      <c r="B4" s="46"/>
      <c r="C4" s="47"/>
      <c r="D4" s="48"/>
      <c r="E4" s="49"/>
      <c r="F4" s="49"/>
      <c r="G4" s="6" t="s">
        <v>80</v>
      </c>
      <c r="H4" s="7">
        <v>1849</v>
      </c>
      <c r="I4" s="8" t="str">
        <f t="shared" si="0"/>
        <v>N/A</v>
      </c>
    </row>
    <row r="5" spans="1:9">
      <c r="A5" s="45"/>
      <c r="B5" s="46"/>
      <c r="C5" s="47"/>
      <c r="D5" s="48"/>
      <c r="E5" s="49"/>
      <c r="F5" s="49"/>
      <c r="G5" s="6" t="s">
        <v>81</v>
      </c>
      <c r="H5" s="7">
        <v>1463.82</v>
      </c>
      <c r="I5" s="8" t="str">
        <f t="shared" si="0"/>
        <v>N/A</v>
      </c>
    </row>
    <row r="6" spans="1:9">
      <c r="A6" s="45"/>
      <c r="B6" s="46"/>
      <c r="C6" s="47"/>
      <c r="D6" s="48"/>
      <c r="E6" s="49"/>
      <c r="F6" s="49"/>
      <c r="G6" s="6" t="s">
        <v>84</v>
      </c>
      <c r="H6" s="7">
        <v>1084.28</v>
      </c>
      <c r="I6" s="8" t="str">
        <f t="shared" si="0"/>
        <v>N/A</v>
      </c>
    </row>
    <row r="7" spans="1:9">
      <c r="A7" s="45"/>
      <c r="B7" s="46"/>
      <c r="C7" s="47"/>
      <c r="D7" s="48"/>
      <c r="E7" s="49"/>
      <c r="F7" s="49"/>
      <c r="G7" s="6" t="s">
        <v>14</v>
      </c>
      <c r="H7" s="7">
        <v>1049.99</v>
      </c>
      <c r="I7" s="8" t="str">
        <f t="shared" si="0"/>
        <v>N/A</v>
      </c>
    </row>
    <row r="8" spans="1:9">
      <c r="A8" s="45"/>
      <c r="B8" s="46"/>
      <c r="C8" s="47"/>
      <c r="D8" s="48"/>
      <c r="E8" s="49"/>
      <c r="F8" s="49"/>
      <c r="G8" s="6" t="s">
        <v>85</v>
      </c>
      <c r="H8" s="7">
        <v>1299.99</v>
      </c>
      <c r="I8" s="8" t="str">
        <f t="shared" si="0"/>
        <v>N/A</v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305.64687138373688</v>
      </c>
      <c r="B20" s="19">
        <f>COUNT(H3:H17)</f>
        <v>6</v>
      </c>
      <c r="C20" s="20">
        <f>IF(B20&lt;2,"N/A",(A20/D20))</f>
        <v>0.22038927885765361</v>
      </c>
      <c r="D20" s="21">
        <f>ROUND(AVERAGE(H3:H17),2)</f>
        <v>1386.85</v>
      </c>
      <c r="E20" s="22" t="str">
        <f>IFERROR(ROUND(IF(B20&lt;2,"N/A",(IF(C20&lt;=25%,"N/A",AVERAGE(I3:I17)))),2),"N/A")</f>
        <v>N/A</v>
      </c>
      <c r="F20" s="22">
        <f>ROUND(MEDIAN(H3:H17),2)</f>
        <v>1381.91</v>
      </c>
      <c r="G20" s="23" t="str">
        <f>INDEX(G3:G17,MATCH(H20,H3:H17,0))</f>
        <v>KABUM</v>
      </c>
      <c r="H20" s="24">
        <f>MIN(H3:H17)</f>
        <v>1049.99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1386.85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2773.7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7" sqref="G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47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48</v>
      </c>
      <c r="C3" s="47" t="s">
        <v>11</v>
      </c>
      <c r="D3" s="48">
        <v>4</v>
      </c>
      <c r="E3" s="49">
        <f>IF(C20&lt;=25%,D20,MIN(E20:F20))</f>
        <v>450.96</v>
      </c>
      <c r="F3" s="49">
        <f>MIN(H3:H17)</f>
        <v>138.18</v>
      </c>
      <c r="G3" s="6" t="s">
        <v>49</v>
      </c>
      <c r="H3" s="7">
        <v>1959.76</v>
      </c>
      <c r="I3" s="8" t="str">
        <f t="shared" ref="I3:I17" si="0">IF(H3="","",(IF($C$20&lt;25%,"N/A",IF(H3&lt;=($D$20+$A$20),H3,"Descartado"))))</f>
        <v>Descartado</v>
      </c>
    </row>
    <row r="4" spans="1:9">
      <c r="A4" s="45"/>
      <c r="B4" s="46"/>
      <c r="C4" s="47"/>
      <c r="D4" s="48"/>
      <c r="E4" s="49"/>
      <c r="F4" s="49"/>
      <c r="G4" s="6" t="s">
        <v>50</v>
      </c>
      <c r="H4" s="7">
        <v>138.18</v>
      </c>
      <c r="I4" s="8">
        <f t="shared" si="0"/>
        <v>138.18</v>
      </c>
    </row>
    <row r="5" spans="1:9">
      <c r="A5" s="45"/>
      <c r="B5" s="46"/>
      <c r="C5" s="47"/>
      <c r="D5" s="48"/>
      <c r="E5" s="49"/>
      <c r="F5" s="49"/>
      <c r="G5" s="6" t="s">
        <v>38</v>
      </c>
      <c r="H5" s="7">
        <v>291.24</v>
      </c>
      <c r="I5" s="8">
        <f t="shared" si="0"/>
        <v>291.24</v>
      </c>
    </row>
    <row r="6" spans="1:9">
      <c r="A6" s="45"/>
      <c r="B6" s="46"/>
      <c r="C6" s="47"/>
      <c r="D6" s="48"/>
      <c r="E6" s="49"/>
      <c r="F6" s="49"/>
      <c r="G6" s="6" t="s">
        <v>51</v>
      </c>
      <c r="H6" s="7">
        <v>923.45</v>
      </c>
      <c r="I6" s="8">
        <f t="shared" si="0"/>
        <v>923.45</v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827.43665031932608</v>
      </c>
      <c r="B20" s="19">
        <f>COUNT(H3:H17)</f>
        <v>4</v>
      </c>
      <c r="C20" s="20">
        <f>IF(B20&lt;2,"N/A",(A20/D20))</f>
        <v>0.99912655805560047</v>
      </c>
      <c r="D20" s="21">
        <f>ROUND(AVERAGE(H3:H17),2)</f>
        <v>828.16</v>
      </c>
      <c r="E20" s="22">
        <f>IFERROR(ROUND(IF(B20&lt;2,"N/A",(IF(C20&lt;=25%,"N/A",AVERAGE(I3:I17)))),2),"N/A")</f>
        <v>450.96</v>
      </c>
      <c r="F20" s="22">
        <f>ROUND(MEDIAN(H3:H17),2)</f>
        <v>607.35</v>
      </c>
      <c r="G20" s="23" t="str">
        <f>INDEX(G3:G17,MATCH(H20,H3:H17,0))</f>
        <v>INFOPECAS E ACESSORIOS</v>
      </c>
      <c r="H20" s="24">
        <f>MIN(H3:H17)</f>
        <v>138.18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450.96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1803.84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8" sqref="H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53</v>
      </c>
      <c r="C3" s="47" t="s">
        <v>11</v>
      </c>
      <c r="D3" s="48">
        <v>1</v>
      </c>
      <c r="E3" s="49">
        <f>IF(C20&lt;=25%,D20,MIN(E20:F20))</f>
        <v>1529.94</v>
      </c>
      <c r="F3" s="49">
        <f>MIN(H3:H17)</f>
        <v>1139</v>
      </c>
      <c r="G3" s="6" t="s">
        <v>54</v>
      </c>
      <c r="H3" s="7">
        <v>1367</v>
      </c>
      <c r="I3" s="8">
        <f t="shared" ref="I3:I17" si="0">IF(H3="","",(IF($C$20&lt;25%,"N/A",IF(H3&lt;=($D$20+$A$20),H3,"Descartado"))))</f>
        <v>1367</v>
      </c>
    </row>
    <row r="4" spans="1:9">
      <c r="A4" s="45"/>
      <c r="B4" s="46"/>
      <c r="C4" s="47"/>
      <c r="D4" s="48"/>
      <c r="E4" s="49"/>
      <c r="F4" s="49"/>
      <c r="G4" s="6" t="s">
        <v>55</v>
      </c>
      <c r="H4" s="7">
        <v>1490</v>
      </c>
      <c r="I4" s="8">
        <f t="shared" si="0"/>
        <v>1490</v>
      </c>
    </row>
    <row r="5" spans="1:9">
      <c r="A5" s="45"/>
      <c r="B5" s="46"/>
      <c r="C5" s="47"/>
      <c r="D5" s="48"/>
      <c r="E5" s="49"/>
      <c r="F5" s="49"/>
      <c r="G5" s="6" t="s">
        <v>56</v>
      </c>
      <c r="H5" s="7">
        <v>1953.68</v>
      </c>
      <c r="I5" s="8">
        <f t="shared" si="0"/>
        <v>1953.68</v>
      </c>
    </row>
    <row r="6" spans="1:9">
      <c r="A6" s="45"/>
      <c r="B6" s="46"/>
      <c r="C6" s="47"/>
      <c r="D6" s="48"/>
      <c r="E6" s="49"/>
      <c r="F6" s="49"/>
      <c r="G6" s="6" t="s">
        <v>57</v>
      </c>
      <c r="H6" s="7">
        <v>1700</v>
      </c>
      <c r="I6" s="8">
        <f t="shared" si="0"/>
        <v>1700</v>
      </c>
    </row>
    <row r="7" spans="1:9">
      <c r="A7" s="45"/>
      <c r="B7" s="46"/>
      <c r="C7" s="47"/>
      <c r="D7" s="48"/>
      <c r="E7" s="49"/>
      <c r="F7" s="49"/>
      <c r="G7" s="6" t="s">
        <v>82</v>
      </c>
      <c r="H7" s="7">
        <v>1139</v>
      </c>
      <c r="I7" s="8">
        <f t="shared" si="0"/>
        <v>1139</v>
      </c>
    </row>
    <row r="8" spans="1:9">
      <c r="A8" s="45"/>
      <c r="B8" s="46"/>
      <c r="C8" s="47"/>
      <c r="D8" s="48"/>
      <c r="E8" s="49"/>
      <c r="F8" s="49"/>
      <c r="G8" s="6" t="s">
        <v>83</v>
      </c>
      <c r="H8" s="7">
        <v>2377.0500000000002</v>
      </c>
      <c r="I8" s="8" t="str">
        <f t="shared" si="0"/>
        <v>Descartado</v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444.39993161190739</v>
      </c>
      <c r="B20" s="19">
        <f>COUNT(H3:H17)</f>
        <v>6</v>
      </c>
      <c r="C20" s="20">
        <f>IF(B20&lt;2,"N/A",(A20/D20))</f>
        <v>0.26592939562204237</v>
      </c>
      <c r="D20" s="21">
        <f>ROUND(AVERAGE(H3:H17),2)</f>
        <v>1671.12</v>
      </c>
      <c r="E20" s="22">
        <f>IFERROR(ROUND(IF(B20&lt;2,"N/A",(IF(C20&lt;=25%,"N/A",AVERAGE(I3:I17)))),2),"N/A")</f>
        <v>1529.94</v>
      </c>
      <c r="F20" s="22">
        <f>ROUND(MEDIAN(H3:H17),2)</f>
        <v>1595</v>
      </c>
      <c r="G20" s="23" t="str">
        <f>INDEX(G3:G17,MATCH(H20,H3:H17,0))</f>
        <v>TECNOPONTO</v>
      </c>
      <c r="H20" s="24">
        <f>MIN(H3:H17)</f>
        <v>1139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1529.94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1529.94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6" sqref="G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58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59</v>
      </c>
      <c r="C3" s="47" t="s">
        <v>11</v>
      </c>
      <c r="D3" s="48">
        <v>1</v>
      </c>
      <c r="E3" s="49">
        <f>IF(C20&lt;=25%,D20,MIN(E20:F20))</f>
        <v>6330.13</v>
      </c>
      <c r="F3" s="49">
        <f>MIN(H3:H17)</f>
        <v>4987.41</v>
      </c>
      <c r="G3" s="6" t="s">
        <v>60</v>
      </c>
      <c r="H3" s="7">
        <v>6350</v>
      </c>
      <c r="I3" s="8" t="str">
        <f t="shared" ref="I3:I17" si="0">IF(H3="","",(IF($C$20&lt;25%,"N/A",IF(H3&lt;=($D$20+$A$20),H3,"Descartado"))))</f>
        <v>N/A</v>
      </c>
    </row>
    <row r="4" spans="1:9">
      <c r="A4" s="45"/>
      <c r="B4" s="46"/>
      <c r="C4" s="47"/>
      <c r="D4" s="48"/>
      <c r="E4" s="49"/>
      <c r="F4" s="49"/>
      <c r="G4" s="6" t="s">
        <v>36</v>
      </c>
      <c r="H4" s="7">
        <v>7652.97</v>
      </c>
      <c r="I4" s="8" t="str">
        <f t="shared" si="0"/>
        <v>N/A</v>
      </c>
    </row>
    <row r="5" spans="1:9">
      <c r="A5" s="45"/>
      <c r="B5" s="46"/>
      <c r="C5" s="47"/>
      <c r="D5" s="48"/>
      <c r="E5" s="49"/>
      <c r="F5" s="49"/>
      <c r="G5" s="6" t="s">
        <v>39</v>
      </c>
      <c r="H5" s="7">
        <v>4987.41</v>
      </c>
      <c r="I5" s="8" t="str">
        <f t="shared" si="0"/>
        <v>N/A</v>
      </c>
    </row>
    <row r="6" spans="1:9">
      <c r="A6" s="45"/>
      <c r="B6" s="46"/>
      <c r="C6" s="47"/>
      <c r="D6" s="48"/>
      <c r="E6" s="49"/>
      <c r="F6" s="49"/>
      <c r="G6" s="6"/>
      <c r="H6" s="7"/>
      <c r="I6" s="8" t="str">
        <f t="shared" si="0"/>
        <v/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1332.8911209972582</v>
      </c>
      <c r="B20" s="19">
        <f>COUNT(H3:H17)</f>
        <v>3</v>
      </c>
      <c r="C20" s="20">
        <f>IF(B20&lt;2,"N/A",(A20/D20))</f>
        <v>0.21056299333461687</v>
      </c>
      <c r="D20" s="21">
        <f>ROUND(AVERAGE(H3:H17),2)</f>
        <v>6330.13</v>
      </c>
      <c r="E20" s="22" t="str">
        <f>IFERROR(ROUND(IF(B20&lt;2,"N/A",(IF(C20&lt;=25%,"N/A",AVERAGE(I3:I17)))),2),"N/A")</f>
        <v>N/A</v>
      </c>
      <c r="F20" s="22">
        <f>ROUND(MEDIAN(H3:H17),2)</f>
        <v>6350</v>
      </c>
      <c r="G20" s="23" t="str">
        <f>INDEX(G3:G17,MATCH(H20,H3:H17,0))</f>
        <v>UPPERSEG</v>
      </c>
      <c r="H20" s="24">
        <f>MIN(H3:H17)</f>
        <v>4987.41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6330.13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6330.13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61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62</v>
      </c>
      <c r="C3" s="47" t="s">
        <v>11</v>
      </c>
      <c r="D3" s="48">
        <v>10</v>
      </c>
      <c r="E3" s="49">
        <f>IF(C20&lt;=25%,D20,MIN(E20:F20))</f>
        <v>757.25</v>
      </c>
      <c r="F3" s="49">
        <f>MIN(H3:H17)</f>
        <v>697.5</v>
      </c>
      <c r="G3" s="6" t="s">
        <v>63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45"/>
      <c r="B4" s="46"/>
      <c r="C4" s="47"/>
      <c r="D4" s="48"/>
      <c r="E4" s="49"/>
      <c r="F4" s="49"/>
      <c r="G4" s="6" t="s">
        <v>64</v>
      </c>
      <c r="H4" s="7">
        <v>817</v>
      </c>
      <c r="I4" s="8">
        <f t="shared" si="0"/>
        <v>817</v>
      </c>
    </row>
    <row r="5" spans="1:9">
      <c r="A5" s="45"/>
      <c r="B5" s="46"/>
      <c r="C5" s="47"/>
      <c r="D5" s="48"/>
      <c r="E5" s="49"/>
      <c r="F5" s="49"/>
      <c r="G5" s="6" t="s">
        <v>65</v>
      </c>
      <c r="H5" s="7">
        <v>1125</v>
      </c>
      <c r="I5" s="8" t="str">
        <f t="shared" si="0"/>
        <v>Descartado</v>
      </c>
    </row>
    <row r="6" spans="1:9">
      <c r="A6" s="45"/>
      <c r="B6" s="46"/>
      <c r="C6" s="47"/>
      <c r="D6" s="48"/>
      <c r="E6" s="49"/>
      <c r="F6" s="49"/>
      <c r="G6" s="6"/>
      <c r="H6" s="7"/>
      <c r="I6" s="8" t="str">
        <f t="shared" si="0"/>
        <v/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757.25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>
      <c r="A2" s="45" t="s">
        <v>66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5"/>
      <c r="B3" s="46" t="s">
        <v>62</v>
      </c>
      <c r="C3" s="47" t="s">
        <v>11</v>
      </c>
      <c r="D3" s="48">
        <v>10</v>
      </c>
      <c r="E3" s="49">
        <f>IF(C20&lt;=25%,D20,MIN(E20:F20))</f>
        <v>757.25</v>
      </c>
      <c r="F3" s="49">
        <f>MIN(H3:H17)</f>
        <v>697.5</v>
      </c>
      <c r="G3" s="6" t="s">
        <v>63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45"/>
      <c r="B4" s="46"/>
      <c r="C4" s="47"/>
      <c r="D4" s="48"/>
      <c r="E4" s="49"/>
      <c r="F4" s="49"/>
      <c r="G4" s="6" t="s">
        <v>64</v>
      </c>
      <c r="H4" s="7">
        <v>817</v>
      </c>
      <c r="I4" s="8">
        <f t="shared" si="0"/>
        <v>817</v>
      </c>
    </row>
    <row r="5" spans="1:9">
      <c r="A5" s="45"/>
      <c r="B5" s="46"/>
      <c r="C5" s="47"/>
      <c r="D5" s="48"/>
      <c r="E5" s="49"/>
      <c r="F5" s="49"/>
      <c r="G5" s="6" t="s">
        <v>65</v>
      </c>
      <c r="H5" s="7">
        <v>1125</v>
      </c>
      <c r="I5" s="8" t="str">
        <f t="shared" si="0"/>
        <v>Descartado</v>
      </c>
    </row>
    <row r="6" spans="1:9">
      <c r="A6" s="45"/>
      <c r="B6" s="46"/>
      <c r="C6" s="47"/>
      <c r="D6" s="48"/>
      <c r="E6" s="49"/>
      <c r="F6" s="49"/>
      <c r="G6" s="6"/>
      <c r="H6" s="7"/>
      <c r="I6" s="8" t="str">
        <f t="shared" si="0"/>
        <v/>
      </c>
    </row>
    <row r="7" spans="1:9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17</v>
      </c>
      <c r="B19" s="5" t="s">
        <v>18</v>
      </c>
      <c r="C19" s="4" t="s">
        <v>19</v>
      </c>
      <c r="D19" s="16" t="s">
        <v>20</v>
      </c>
      <c r="E19" s="17" t="s">
        <v>21</v>
      </c>
      <c r="F19" s="16" t="s">
        <v>22</v>
      </c>
      <c r="G19" s="50" t="s">
        <v>23</v>
      </c>
      <c r="H19" s="50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1"/>
      <c r="E22" s="51"/>
      <c r="F22" s="30"/>
      <c r="G22" s="31" t="s">
        <v>24</v>
      </c>
      <c r="H22" s="32">
        <f>IF(C20&lt;=25%,D20,MIN(E20:F20))</f>
        <v>757.25</v>
      </c>
    </row>
    <row r="23" spans="1:11">
      <c r="B23" s="25"/>
      <c r="C23" s="25"/>
      <c r="D23" s="51"/>
      <c r="E23" s="51"/>
      <c r="F23" s="33"/>
      <c r="G23" s="4" t="s">
        <v>25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52" t="s">
        <v>26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>
      <c r="A27" s="52" t="s">
        <v>27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>
      <c r="A28" s="52" t="s">
        <v>28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>
      <c r="A29" s="52" t="s">
        <v>29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>
      <c r="A30" s="52" t="s">
        <v>30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>
      <c r="A31" s="52" t="s">
        <v>31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>
      <c r="A32" s="53" t="s">
        <v>32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4</vt:i4>
      </vt:variant>
    </vt:vector>
  </HeadingPairs>
  <TitlesOfParts>
    <vt:vector size="1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TOTAL</vt:lpstr>
      <vt:lpstr>menores</vt:lpstr>
      <vt:lpstr>menores!Area_de_impressao</vt:lpstr>
      <vt:lpstr>TOTAL!Area_de_impressao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8</cp:revision>
  <cp:lastPrinted>2021-11-22T20:10:13Z</cp:lastPrinted>
  <dcterms:created xsi:type="dcterms:W3CDTF">2019-01-16T20:04:04Z</dcterms:created>
  <dcterms:modified xsi:type="dcterms:W3CDTF">2021-12-10T12:53:18Z</dcterms:modified>
  <dc:language>pt-BR</dc:language>
</cp:coreProperties>
</file>